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2F54A8DA421445DB5FA3D7ED4B05D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12845" y="788670"/>
          <a:ext cx="1377950" cy="15500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38ECF91ACBF647779F7BA119FA9B9D3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18535" y="4493895"/>
          <a:ext cx="1964055" cy="10585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EE1FBE0B4C1543C4B2F5A5B471715F3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794125" y="40567610"/>
          <a:ext cx="1313815" cy="11557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7" name="ID_0EC289D353944D488E11928C10084C3F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794125" y="42286555"/>
          <a:ext cx="839470" cy="105283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8" name="ID_7B84D1120B034E6C8F59DFA7A9867A7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027170" y="43945175"/>
          <a:ext cx="895985" cy="1245870"/>
        </a:xfrm>
        <a:prstGeom prst="rect">
          <a:avLst/>
        </a:prstGeom>
        <a:noFill/>
        <a:ln w="1">
          <a:noFill/>
        </a:ln>
      </xdr:spPr>
    </xdr:pic>
  </etc:cellImage>
  <etc:cellImage>
    <xdr:pic>
      <xdr:nvPicPr>
        <xdr:cNvPr id="10" name="ID_BD0D121B759C4EF880D49F11296536BD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600450" y="39533830"/>
          <a:ext cx="1729105" cy="12166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D4D13D1FA6674E3AA9D95D8207040C5F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091305" y="48821975"/>
          <a:ext cx="788670" cy="12585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B68CACA5672B43B2B80F2862B0B105D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076700" y="50235485"/>
          <a:ext cx="876935" cy="13550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1609E72452F640E3A0AC44860161EA65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017645" y="51694080"/>
          <a:ext cx="805180" cy="12909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D9005AF48A6F486597E79F7345902855"/>
        <xdr:cNvPicPr>
          <a:picLocks noChangeAspect="1"/>
        </xdr:cNvPicPr>
      </xdr:nvPicPr>
      <xdr:blipFill>
        <a:blip r:embed="rId10"/>
        <a:srcRect l="4472" t="8029" r="3610" b="9489"/>
        <a:stretch>
          <a:fillRect/>
        </a:stretch>
      </xdr:blipFill>
      <xdr:spPr>
        <a:xfrm>
          <a:off x="3644900" y="53184425"/>
          <a:ext cx="1743710" cy="1120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B98913D9F81F459FB9A792C28F828757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4193540" y="54502050"/>
          <a:ext cx="666750" cy="128587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16" name="ID_A29702A97DF94090B93B8C083622DBB1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3716020" y="56020335"/>
          <a:ext cx="1365250" cy="12750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871354B45F8949ECA3E7BA84BB2860BD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442085" y="13660755"/>
          <a:ext cx="2200275" cy="24098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E37FA08515DF49C0B15A3945B98CB496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94635" y="14676755"/>
          <a:ext cx="3228975" cy="4010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ADD6F17DEDBC489C91F2513CB012C686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57400" y="342900"/>
          <a:ext cx="6148070" cy="877379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20" name="ID_B0014E4B2F684A2C98DBD7B30862F8DA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057400" y="2247900"/>
          <a:ext cx="6118225" cy="646620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21" name="ID_574431BF392C4FCC8F730AFC1FC8C000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057400" y="3200400"/>
          <a:ext cx="6116320" cy="778637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23" name="ID_432ACFF5C6B94EC3840CB090684865AC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386455" y="20761325"/>
          <a:ext cx="2168525" cy="768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40ABF06AA2864935B6C63990C2F128C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2382520" y="6253480"/>
          <a:ext cx="1138555" cy="11341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F7EADDEE305A4936AF1F5A45DC6B48B7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393315" y="7117715"/>
          <a:ext cx="7248525" cy="66865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D8972253246447E2A89EACCBDE78730F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794635" y="12197715"/>
          <a:ext cx="7286625" cy="55054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7009A01F85D54926889441724FADBF8B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3474720" y="30161230"/>
          <a:ext cx="1049020" cy="16948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3CAA774D3B654AFF932CB1B7FAA2EC35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3427730" y="32054165"/>
          <a:ext cx="1149350" cy="13354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FCB16DED2C66404895586B08A28BC031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3406140" y="33603565"/>
          <a:ext cx="958850" cy="15005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6A67A7EDC41748FFBE3BBEC1E6C409ED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3002280" y="30441900"/>
          <a:ext cx="2029460" cy="10375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2" name="ID_AA6280F53F554F06A517020AD950E717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3394710" y="28517850"/>
          <a:ext cx="1522095" cy="15011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3" name="ID_DBABCC80EDE74377B8F8AAF16C5AF3D7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3260725" y="26829385"/>
          <a:ext cx="1609725" cy="15494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4" name="ID_73030BA05299452ABDAB2F94A4902152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3215640" y="12585065"/>
          <a:ext cx="1548765" cy="11969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5" name="ID_7C658DE66EB34457A6D1AB232738850D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913380" y="9147810"/>
          <a:ext cx="2159000" cy="16249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6" name="ID_5E7C2D1FB0B24A2FA3D8E7FF99E1F95E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3181985" y="38725475"/>
          <a:ext cx="1628140" cy="17024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7" name="ID_FFF19AC31BA244E897DC84EA84DB9D37"/>
        <xdr:cNvPicPr>
          <a:picLocks noChangeAspect="1"/>
        </xdr:cNvPicPr>
      </xdr:nvPicPr>
      <xdr:blipFill>
        <a:blip r:embed="rId31"/>
        <a:srcRect l="13497" t="11570" r="1950" b="18625"/>
        <a:stretch>
          <a:fillRect/>
        </a:stretch>
      </xdr:blipFill>
      <xdr:spPr>
        <a:xfrm>
          <a:off x="2938780" y="43826430"/>
          <a:ext cx="2101215" cy="1146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8" name="ID_E9A04996FE28421DBC22A034B2410C14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3643630" y="7619365"/>
          <a:ext cx="847725" cy="14198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9" name="ID_2559973FCAA745349DB5A9D7945514DC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2835275" y="39268400"/>
          <a:ext cx="3352800" cy="6477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8B525E5CB0E04775A27F24331588CE13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3117850" y="40741600"/>
          <a:ext cx="13782675" cy="90106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CCFE7B13BA3448FA9076CBDA9714BC56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3117850" y="37985700"/>
          <a:ext cx="3562350" cy="4305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6D46AD7054C84013AA3D53AC7D83672F"/>
        <xdr:cNvPicPr>
          <a:picLocks noChangeAspect="1"/>
        </xdr:cNvPicPr>
      </xdr:nvPicPr>
      <xdr:blipFill>
        <a:blip r:embed="rId36">
          <a:clrChange>
            <a:clrFrom>
              <a:srgbClr val="CCCCC9">
                <a:alpha val="100000"/>
              </a:srgbClr>
            </a:clrFrom>
            <a:clrTo>
              <a:srgbClr val="CCCCC9">
                <a:alpha val="100000"/>
                <a:alpha val="0"/>
              </a:srgbClr>
            </a:clrTo>
          </a:clrChange>
        </a:blip>
        <a:stretch>
          <a:fillRect/>
        </a:stretch>
      </xdr:blipFill>
      <xdr:spPr>
        <a:xfrm>
          <a:off x="3212465" y="127969645"/>
          <a:ext cx="1840230" cy="211201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<sst xmlns="http://schemas.openxmlformats.org/spreadsheetml/2006/main" count="220" uniqueCount="151">
  <si>
    <t>福州市鼓楼区医院2026年家具采购清单</t>
  </si>
  <si>
    <t>序号</t>
  </si>
  <si>
    <t>货物名称</t>
  </si>
  <si>
    <t>参考图片</t>
  </si>
  <si>
    <t>规格尺寸</t>
  </si>
  <si>
    <t>数量</t>
  </si>
  <si>
    <t>计量
单位</t>
  </si>
  <si>
    <t>主要技术参数</t>
  </si>
  <si>
    <t>品牌</t>
  </si>
  <si>
    <t>详细参数</t>
  </si>
  <si>
    <t>质保期
（年）</t>
  </si>
  <si>
    <t>单价
（元）</t>
  </si>
  <si>
    <t>总价
（元）</t>
  </si>
  <si>
    <t>备注</t>
  </si>
  <si>
    <t>诊桌</t>
  </si>
  <si>
    <t>1500*1200*760mm</t>
  </si>
  <si>
    <t>张</t>
  </si>
  <si>
    <t>1.饰面：采用三聚氰胺浸渍纸饰面，贴面厚度≥0.8mm。
2.基材：采用E0级环保多层板，台面厚度≥25mm，其余厚度≥18mm。
3.封边：采用≥1mm同色PVC封边条，激光封边工艺。
4.脚架采用五金钢架，喇叭底盘，表面防腐防锈不锈钢拉丝处理工艺。 钢制键盘架采用1.0mm厚电解钢板制作。
5.配件：配置主台面、副台、键盘抽架、钢制前挡板、铝合金线盒盖等。          
6.主台面做安全角，四角导圆处理。</t>
  </si>
  <si>
    <t>办公桌1</t>
  </si>
  <si>
    <t>1400*600*750mm</t>
  </si>
  <si>
    <t>1.饰面：采用三聚氰胺浸渍纸饰面，贴面厚度≥0.8mm。
2.基材：采用E0级环保多层板，台面厚度≥25mm，其余厚度≥18mm。
3.封边：采用≥1mm同色PVC封边条，激光封边工艺。
4.脚架：采用五金钢架，钢架厚度≥1.5mm。              
5.配件：配置活动主机架、活动三抽柜带锁、木质前挡板、木质键盘架。         
6.台面做安全角，四角导圆处理。</t>
  </si>
  <si>
    <t>办公桌2</t>
  </si>
  <si>
    <t>1200*600*750mm</t>
  </si>
  <si>
    <t>办公桌3</t>
  </si>
  <si>
    <t>900*600*750mm</t>
  </si>
  <si>
    <t>办公桌4</t>
  </si>
  <si>
    <t>1200*470*760mm</t>
  </si>
  <si>
    <t>1.饰面：采用三聚氰胺浸渍纸饰面，贴面厚度≥0.8mm。
2.基材：采用E0级环保多层板。
3.封边：采用≥1mm同色PVC封边条，激光封边工艺。
4.配件：采用专业家具五金配件。           
5.木质前挡板，带2抽屉并配锁，台面加石英石。
6.具体尺寸根据现场实际情况调整。</t>
  </si>
  <si>
    <t>办公桌5</t>
  </si>
  <si>
    <t>2770*480*760mm</t>
  </si>
  <si>
    <t>办公桌6</t>
  </si>
  <si>
    <t>2000*380*760mm</t>
  </si>
  <si>
    <t>折叠桌</t>
  </si>
  <si>
    <t>1.饰面：采用三聚氰胺浸渍纸饰面，贴面厚度≥0.8mm。
2.基材：采用E0级环保多层板。
3.封边：采用≥1mm同色PVC封边条，激光封边工艺。
4.配件：采用专业家具五金配件。           
5.脚架：采用五金钢架，钢架厚度≥1.5mm。 
6.桌面可翻转折叠，带四个万向轮，可制动。</t>
  </si>
  <si>
    <t>定制办公桌</t>
  </si>
  <si>
    <t>3580*430*800mm</t>
  </si>
  <si>
    <t>组</t>
  </si>
  <si>
    <t>1.饰面：采用三聚氰胺浸渍纸饰面，贴面厚度≥0.8mm。
2.基材：采用E0级环保多层板（款式如图）。
3.配件：采用专业家具五金配件。           
4.具体尺寸根据现场实际情况调整。</t>
  </si>
  <si>
    <t>办公椅</t>
  </si>
  <si>
    <t>常规</t>
  </si>
  <si>
    <t>1.面料：靠背透气条纹网布，座板3D透气网布。
2.扶手一次注塑成型。
3.座板：内部填充物为高密度回弹海绵，密度≥40KG/M3，防火符合B1级阻燃标准。
4.底盘：三档锁定机构，可根据使用者的体重自动调节倾仰力度。
5.气压棒：气杆载重≥102Kg，往复旋转≥12万转。
6.脚架：铝合金脚架，可承受880KG静压测试。
7.脚轮：≥50mm防震轮，轮载重≥102Kg。</t>
  </si>
  <si>
    <t>升降椅1</t>
  </si>
  <si>
    <t xml:space="preserve">常规 </t>
  </si>
  <si>
    <t>1.坐垫：环保西皮饰面，内部填充物为高密度回弹海绵，密度≥40KG/M3，防火符合国家级阻燃标准。
2.椅脚：电镀五星脚架+静音脚轮。
3.带靠背（款式如图），椅面可旋转，高度可升降。</t>
  </si>
  <si>
    <t>升降椅2</t>
  </si>
  <si>
    <t>1.坐垫：环保西皮饰面，内部填充物为高密度回弹海绵，密度≥40KG/M3，防火符合国家级阻燃标准。
2.椅脚：电镀五星脚架+固定圆盘，底部配固定脚垫。
3.带靠背（款式如图），椅面可旋转，高度可升降。</t>
  </si>
  <si>
    <t>升降椅3</t>
  </si>
  <si>
    <t>1.坐面采用304不锈钢面板。
2.椅脚：电镀五星脚架+固定圆盘，底部配固定脚垫。
3.椅面可旋转，高度可升降。</t>
  </si>
  <si>
    <t>升降椅4</t>
  </si>
  <si>
    <t>1.坐垫：环保西皮饰面，内部填充物为高密度回弹海绵，密度≥40KG/M3，防火符合国家级阻燃标准。
2.椅脚：电镀五星脚架+固定圆盘，底部配固定脚垫或尼龙静音脚轮（以实际需求为准）。</t>
  </si>
  <si>
    <t>3 人等候椅</t>
  </si>
  <si>
    <t>1630*650*860mm</t>
  </si>
  <si>
    <r>
      <rPr>
        <sz val="14"/>
        <color rgb="FF000000"/>
        <rFont val="宋体"/>
        <charset val="134"/>
        <scheme val="minor"/>
      </rPr>
      <t>1.座椅各部位尺寸要求如下:
1.1.座椅中心点之间宽度：≥530mm
1.2.座椅宽度≥520mm
1.3.座椅顶部总深度：≥650mm 
1.4.椅座高度：≥430mm 
1.5.座椅总高度：≥860mm 
1.6.扶手顶部距地面高度：≥620mm
2.材质说明:
2.1.座背椅面：主要材质为聚氨酯PU，模具内一体成型，背PU≥20 mm；座PU≥25mm厚。座椅和椅背采用连体式设计，</t>
    </r>
    <r>
      <rPr>
        <b/>
        <sz val="14"/>
        <color rgb="FF000000"/>
        <rFont val="宋体"/>
        <charset val="134"/>
        <scheme val="minor"/>
      </rPr>
      <t>每座位之间配置扶手，</t>
    </r>
    <r>
      <rPr>
        <sz val="14"/>
        <color rgb="FF000000"/>
        <rFont val="宋体"/>
        <charset val="134"/>
        <scheme val="minor"/>
      </rPr>
      <t>相邻座椅椅背相互留间隙，具体颜色根据业主需求提供。
2.2.座板支撑架： 每个独立座椅下面设有两个铝合金支架，并加配专用的固定卡扣。铝合金压铸成型，表面采用耐磨的静电环氧基粉末或聚脂或氟炭喷涂。
2.3.扶手、站脚：采用铝合金铸件整体一次性压铸成型，扶手全封口形状，表面采用耐磨的静电环氧基粉末喷涂。站脚形状为“人”字形，调节脚垫为黑色PP脚垫，脚垫直径≥75mm。</t>
    </r>
  </si>
  <si>
    <t>文件柜</t>
  </si>
  <si>
    <t>850*400*1800mm</t>
  </si>
  <si>
    <t>1.冷轧钢板：产品采用冷轧钢板符合国家标准，各钢件经除锈，酸洗，磷化等工序，经防锈处理，高频焊接，所有部位冷轨钢板纯厚度≥0.8mm。
2.喷塑：采用灰白色环氧聚脂静电粉末喷塑。
3.配件：柜子中部带两个抽屉，上下柜各含一块隔板，锁具需配置铁柜专用锁具，内嵌铝合金拉手。</t>
  </si>
  <si>
    <t>文件更衣柜</t>
  </si>
  <si>
    <t>900*420*1800mm</t>
  </si>
  <si>
    <t>1.冷轧钢板：产品采用冷轧钢板符合国家标准，各钢件经除锈，酸洗，磷化等工序，经防锈处理，高频焊接，所有部位冷轨钢板纯厚度≥0.8mm。
2.喷塑：采用灰白色环氧聚脂静电粉末喷塑。
3.配件：每个柜门内各含一块隔板，侧边衣柜配挂衣杆。锁具需配置铁柜专用锁具，内嵌铝合金拉手。</t>
  </si>
  <si>
    <t>4 门更衣柜</t>
  </si>
  <si>
    <t>1.冷轧钢板：产品采用冷轧钢板符合国家标准，各钢件经除锈，酸洗，磷化等工序，经防锈处理，高频焊接，所有部位冷轨钢板纯厚度≥0.8mm。
2.喷塑：采用灰白色环氧聚脂静电粉末喷塑。
3.配件：每个柜门内含一块隔板及一根挂衣杆。锁具需配置铁柜专用锁具，内嵌铝合金拉手。</t>
  </si>
  <si>
    <t>6 门更衣柜</t>
  </si>
  <si>
    <t>顶柜</t>
  </si>
  <si>
    <t>850*400*400mm</t>
  </si>
  <si>
    <t>1.冷轧钢板：产品采用冷轧钢板符合国家标准，各钢件经除锈，酸洗，磷化等工序，经防锈处理，高频焊接，所有部位冷轨钢板纯厚度≥0.8mm。
2.喷塑：采用灰白色环氧聚脂静电粉末喷塑。
3.配件：锁具需配置铁柜专用锁具，内嵌铝合金拉手。</t>
  </si>
  <si>
    <t>寄存柜</t>
  </si>
  <si>
    <t>900*450*1800mm</t>
  </si>
  <si>
    <t>1.冷轧钢板：产品采用冷轧钢板符合国家标准，各钢件经除锈，酸洗，磷化等工序，经防锈处理，高频焊接，所有部位冷轨钢板纯厚度≥0.8mm。
2.喷塑：采用环氧聚脂静电粉末喷塑（颜色可选）。
3.通过操作界面输入指令或提供凭证(人脸、电子条形码)，智能控制系统验证后控制柜门的开关。
4.≥8柜门，每个柜门需配有编号。</t>
  </si>
  <si>
    <t>护士台1</t>
  </si>
  <si>
    <t>1900*600*1050mm</t>
  </si>
  <si>
    <t>1.饰面：采用三聚氰胺浸渍纸饰面，贴面厚度≥0.8mm。
2.基材：采用E0级环保多层板。
3.配件：采用专业家具五金配件。           
4.正面面板、侧板及台面为石英石（如图所示）。
5.具体尺寸根据现场实际情况调整。</t>
  </si>
  <si>
    <t>护士台2</t>
  </si>
  <si>
    <t>1300*600*1050mm</t>
  </si>
  <si>
    <t>护士台3</t>
  </si>
  <si>
    <t>2400*700*1150mm</t>
  </si>
  <si>
    <t>1.饰面：采用三聚氰胺浸渍纸饰面，贴面厚度≥0.8mm。
2.基材：采用E0级环保多层板。
3.配件：采用专业家具五金配件。           
4.正面凸出部分及台面为石英石，正面凸出部分需印亚克力材质的“预约中心”四字。
5.具体尺寸根据现场实际情况调整。</t>
  </si>
  <si>
    <t>护士台4</t>
  </si>
  <si>
    <t>1000*600*1050mm</t>
  </si>
  <si>
    <t>石英石台面</t>
  </si>
  <si>
    <t>2355*585mm</t>
  </si>
  <si>
    <t>1.石英石材质。
2.具体尺寸根据现场实际情况调整。</t>
  </si>
  <si>
    <t>鞋柜</t>
  </si>
  <si>
    <t>750*240*1030mm</t>
  </si>
  <si>
    <t>1.饰面：采用三聚氰胺浸渍纸饰面，贴面厚度≥0.8mm。
2.基材：采用E0级环保多层板。
3.封边：采用≥1mm同色PVC封边条，激光封边工艺。
4.配件：采用专业家具五金配件。           
5.台面加石英石。
6.具体尺寸根据现场实际情况调整。</t>
  </si>
  <si>
    <t>定制矮柜1</t>
  </si>
  <si>
    <t>2050*430*950mm</t>
  </si>
  <si>
    <r>
      <rPr>
        <sz val="14"/>
        <color rgb="FF000000"/>
        <rFont val="宋体"/>
        <charset val="134"/>
        <scheme val="minor"/>
      </rPr>
      <t>1.饰面：采用三聚氰胺浸渍纸饰面，贴面厚度≥0.8mm。
2.基材：采用E0级环保多层板。
3.配件：采用专业家具五金配件。           
4.</t>
    </r>
    <r>
      <rPr>
        <sz val="14"/>
        <rFont val="宋体"/>
        <charset val="134"/>
        <scheme val="minor"/>
      </rPr>
      <t>含石英石台面</t>
    </r>
    <r>
      <rPr>
        <sz val="14"/>
        <color rgb="FF000000"/>
        <rFont val="宋体"/>
        <charset val="134"/>
        <scheme val="minor"/>
      </rPr>
      <t>，柜门带锁。
5.具体尺寸根据现场实际情况调整。</t>
    </r>
  </si>
  <si>
    <t>定制矮柜2</t>
  </si>
  <si>
    <t>2940*475*1050mm</t>
  </si>
  <si>
    <t>1.饰面：采用三聚氰胺浸渍纸饰面，贴面厚度≥0.8mm。
2.基材：采用E0级环保多层板。
3.配件：采用专业家具五金配件，柜门带锁。           
4.具体尺寸根据现场实际情况调整。</t>
  </si>
  <si>
    <t>定制矮柜3</t>
  </si>
  <si>
    <t>1500*350*900mm</t>
  </si>
  <si>
    <r>
      <rPr>
        <sz val="14"/>
        <color rgb="FF000000"/>
        <rFont val="宋体"/>
        <charset val="134"/>
        <scheme val="minor"/>
      </rPr>
      <t>1.饰面：采用三聚氰胺浸渍纸饰面，贴面厚度≥0.8mm。
2.基材：采用E0级环保多层板。
3.封边：采</t>
    </r>
    <r>
      <rPr>
        <sz val="14"/>
        <rFont val="宋体"/>
        <charset val="134"/>
        <scheme val="minor"/>
      </rPr>
      <t>用≥1mm同色PVC封边条，激光封边工艺。</t>
    </r>
    <r>
      <rPr>
        <sz val="14"/>
        <color rgb="FF000000"/>
        <rFont val="宋体"/>
        <charset val="134"/>
        <scheme val="minor"/>
      </rPr>
      <t xml:space="preserve">
4.配件：采用专业家具五金配件。           
5.具体尺寸根据现场实际情况调整。</t>
    </r>
  </si>
  <si>
    <t>定制转角柜</t>
  </si>
  <si>
    <t>720*270*2450,
1530*400*2450</t>
  </si>
  <si>
    <t>1.饰面：采用三聚氰胺浸渍纸饰面，贴面厚度≥0.8mm。
2.基材：采用E0级环保多层板。
3.封边：采用≥1mm同色PVC封边条，激光封边工艺。
4.配件：采用专业家具五金配件。           
5.具体尺寸根据现场实际情况调整。</t>
  </si>
  <si>
    <t>定制更衣柜</t>
  </si>
  <si>
    <t>700*800*2050mm</t>
  </si>
  <si>
    <t>1.饰面：采用三聚氰胺浸渍纸饰面，贴面厚度≥0.8mm。
2.基材：采用E0级环保多层板。
3.封边：采用≥1mm同色PVC封边条，激光封边工艺。
4.配件：采用专业家具五金配件，柜门带锁。           
5.具体尺寸根据现场实际情况调整。</t>
  </si>
  <si>
    <t>磁共振线圈无磁柜</t>
  </si>
  <si>
    <t>1300*600*1772mm</t>
  </si>
  <si>
    <t>1.饰面：采用三聚氰胺浸渍纸饰面，贴面厚度≥0.8mm。
2.基材：采用E0级环保生态板。
3.配件：采用专业无磁配件。
4.具体尺寸根据现场实际情况调整。</t>
  </si>
  <si>
    <t>定制不锈钢柜</t>
  </si>
  <si>
    <t>800*450*900mm</t>
  </si>
  <si>
    <t>1.采用304不锈钢制作。
2.含2抽屉，2柜门，柜内带304不锈钢层板。
3.具体尺寸根据现场实际情况调整。</t>
  </si>
  <si>
    <t>多层收纳柜</t>
  </si>
  <si>
    <t>420*300*670mm</t>
  </si>
  <si>
    <t>整体采用pp制作，五抽屉，内嵌拉手。</t>
  </si>
  <si>
    <t>雾化台</t>
  </si>
  <si>
    <t>700*500*1350mm</t>
  </si>
  <si>
    <t>1.饰面：采用三聚氰胺浸渍纸饰面，贴面厚度≥0.8mm。
2.基材：采用E0级环保多层板。
3.配件：采用专业家具五金配件。</t>
  </si>
  <si>
    <t>靠背椅</t>
  </si>
  <si>
    <t>整体采用pp材质制作。</t>
  </si>
  <si>
    <t>婴儿护理台</t>
  </si>
  <si>
    <t>1.精纺面料，加粗钢管，含收纳框。
2.带四个万向轮，轮子可制动。</t>
  </si>
  <si>
    <t>沙发椅套组</t>
  </si>
  <si>
    <t>1.坐垫及脚凳：环保西皮饰面，内部填充物为高密度回弹海绵，防火符合国家级阻燃标准。
2.采用环保实木框架。</t>
  </si>
  <si>
    <t>消防沙箱</t>
  </si>
  <si>
    <t>2000*800*700mm</t>
  </si>
  <si>
    <t>1.采用304不锈钢制作，柜门可锁
2.四脚带万向轮，可制动。
3.正面及台面需印有“消防沙箱”四字。</t>
  </si>
  <si>
    <t>置物架1</t>
  </si>
  <si>
    <t>1400*550*1400mm</t>
  </si>
  <si>
    <t>1.材料：采用冷轧钢板；层板≥0.6mm，架子经除锈酸洗磷化处理，高密度二氧化碳焊接。
2.喷涂采用环保喷塑粉末静电喷塑。
3.立柱：采用高频闭口管，规格: 61mm*55mm，厚度≥1.3mm，成型后外侧圆弧处理，正面3条加强筋。
4.≥3层，每层层高可调节。
5.具体尺寸根据现场实际情况调整。</t>
  </si>
  <si>
    <t>置物架2</t>
  </si>
  <si>
    <t>1500*550*1500mm</t>
  </si>
  <si>
    <t>置物架3</t>
  </si>
  <si>
    <t>1300*350*2000mm</t>
  </si>
  <si>
    <t>个</t>
  </si>
  <si>
    <t>1.材料：采用冷轧钢板；层板≥0.6mm，架子经除锈酸洗磷化处理，高密度二氧化碳焊接。
2.喷涂采用环保喷塑粉末静电喷塑。
3.立柱：采用高频闭口管，规格: 61mm*55mm，厚度≥1.3mm，成型后外侧圆弧处理，正面3条加强筋。
4.≥3层，每层层高可调节；底层高度离地200mm。
5.具体尺寸根据现场实际情况调整。</t>
  </si>
  <si>
    <t>置物架4</t>
  </si>
  <si>
    <t>1200*300*1000mm</t>
  </si>
  <si>
    <t>1.材料：采用冷轧钢板；层板≥0.6mm，架子经除锈酸洗磷化处理，高密度二氧化碳焊接。
2.喷涂采用环保喷塑粉末静电喷塑。
3.立柱：采用高频闭口管，规格: 61mm*55mm，厚度≥1.3mm，成型后外侧圆弧处理，正面3条加强筋。
4.≥3层，每层层高间隔≥300mm；
5.具体尺寸根据现场实际情况调整。</t>
  </si>
  <si>
    <t>置物架5</t>
  </si>
  <si>
    <t>1040*600*2000mm</t>
  </si>
  <si>
    <t>1.材料：采用冷轧钢板；层板≥0.6mm，架子经除锈酸洗磷化处理，高密度二氧化碳焊接。
2.喷涂采用环保喷塑粉末静电喷塑。
3.立柱：采用高频闭口管，规格: 61mm*55mm，厚度≥1.3mm，成型后外侧圆弧处理，正面3条加强筋。
4.≥3层，每层层高可调节；
5.具体尺寸根据现场实际情况调整。</t>
  </si>
  <si>
    <t>置物架6</t>
  </si>
  <si>
    <t>1100*400*1800mm</t>
  </si>
  <si>
    <t>置物架7</t>
  </si>
  <si>
    <t>1500*400*1800mm</t>
  </si>
  <si>
    <t>置物架8</t>
  </si>
  <si>
    <t>1000*300*2000mm</t>
  </si>
  <si>
    <t>1.材料：采用冷轧钢板；层板≥0.6mm，架子经除锈酸洗磷化处理，高密度二氧化碳焊接。
2.喷涂采用环保喷塑粉末静电喷塑。
3.立柱：采用高频闭口管，规格: 61mm*55mm，厚度≥1.3mm，成型后外侧圆弧处理，正面3条加强筋。
4.≥4层，每层层高可调节；
5.具体尺寸根据现场实际情况调整。</t>
  </si>
  <si>
    <t>置物架9</t>
  </si>
  <si>
    <t>900*300*1600mm</t>
  </si>
  <si>
    <t>推拿床</t>
  </si>
  <si>
    <t>1800*800*650mm</t>
  </si>
  <si>
    <t>1.床面挖圆孔，采用西皮饰面；
2.海绵：内部填充物为高密度回弹海绵，密度≥40KG/M3，防火符合国家级阻燃标准；
3.脚架及置物架：采用≥1.5mm钢制方管，表面喷涂烤漆处理工艺。</t>
  </si>
  <si>
    <t>折叠陪伴床</t>
  </si>
  <si>
    <t>1.医用级冷轧钢材质，壁厚≥1.2mm，管径≥Φ25mm，表面经除锈→磷化→钝化→静电喷塑（环氧聚酯塑粉）处理。
2.面料：优质西皮饰面。
3.海绵：内部填充物为高密度回弹海绵。
4.承重：100~150kg（单人使用）。
5.展开/折叠≤10 秒（免安装），展开后无晃动，框架自锁结构（卡扣 / 弹簧锁），折叠 / 展开无卡顿。
6.配备手提带/肩背带，承重≥10kg；折叠后边缘无尖锐棱角。
7.床面可耐受常规医用消毒剂（如84 消毒液、75% 酒精等）擦拭，无褪色、无腐蚀。
8.脚架：采用≥1.5mm管材，承受力强，表面喷涂烤漆处理工艺。</t>
  </si>
  <si>
    <t>汇总价（元）</t>
  </si>
  <si>
    <t>备注：1.以上图片仅供参考，具体以实际需求为准；
           2.办公桌、办公椅、文件柜等家具需按《福建省省级行政事业单位通用办公家具购置费预算标准》报价，不得超过上限标准；
           3.报价含税、运输、安装等一切相关费用。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</si>
</sst>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11.png"/><Relationship Id="rId8" Type="http://schemas.openxmlformats.org/officeDocument/2006/relationships/image" Target="media/image10.png"/><Relationship Id="rId7" Type="http://schemas.openxmlformats.org/officeDocument/2006/relationships/image" Target="media/image9.png"/><Relationship Id="rId6" Type="http://schemas.openxmlformats.org/officeDocument/2006/relationships/image" Target="media/image8.png"/><Relationship Id="rId5" Type="http://schemas.openxmlformats.org/officeDocument/2006/relationships/image" Target="media/image7.png"/><Relationship Id="rId4" Type="http://schemas.openxmlformats.org/officeDocument/2006/relationships/image" Target="media/image6.png"/><Relationship Id="rId36" Type="http://schemas.openxmlformats.org/officeDocument/2006/relationships/image" Target="media/image38.png"/><Relationship Id="rId35" Type="http://schemas.openxmlformats.org/officeDocument/2006/relationships/image" Target="media/image37.png"/><Relationship Id="rId34" Type="http://schemas.openxmlformats.org/officeDocument/2006/relationships/image" Target="media/image36.png"/><Relationship Id="rId33" Type="http://schemas.openxmlformats.org/officeDocument/2006/relationships/image" Target="media/image35.png"/><Relationship Id="rId32" Type="http://schemas.openxmlformats.org/officeDocument/2006/relationships/image" Target="media/image34.png"/><Relationship Id="rId31" Type="http://schemas.openxmlformats.org/officeDocument/2006/relationships/image" Target="media/image33.png"/><Relationship Id="rId30" Type="http://schemas.openxmlformats.org/officeDocument/2006/relationships/image" Target="media/image32.png"/><Relationship Id="rId3" Type="http://schemas.openxmlformats.org/officeDocument/2006/relationships/image" Target="media/image5.png"/><Relationship Id="rId29" Type="http://schemas.openxmlformats.org/officeDocument/2006/relationships/image" Target="media/image31.png"/><Relationship Id="rId28" Type="http://schemas.openxmlformats.org/officeDocument/2006/relationships/image" Target="media/image30.png"/><Relationship Id="rId27" Type="http://schemas.openxmlformats.org/officeDocument/2006/relationships/image" Target="media/image29.png"/><Relationship Id="rId26" Type="http://schemas.openxmlformats.org/officeDocument/2006/relationships/image" Target="media/image28.png"/><Relationship Id="rId25" Type="http://schemas.openxmlformats.org/officeDocument/2006/relationships/image" Target="media/image27.png"/><Relationship Id="rId24" Type="http://schemas.openxmlformats.org/officeDocument/2006/relationships/image" Target="media/image26.png"/><Relationship Id="rId23" Type="http://schemas.openxmlformats.org/officeDocument/2006/relationships/image" Target="media/image25.png"/><Relationship Id="rId22" Type="http://schemas.openxmlformats.org/officeDocument/2006/relationships/image" Target="media/image24.png"/><Relationship Id="rId21" Type="http://schemas.openxmlformats.org/officeDocument/2006/relationships/image" Target="media/image23.png"/><Relationship Id="rId20" Type="http://schemas.openxmlformats.org/officeDocument/2006/relationships/image" Target="media/image22.png"/><Relationship Id="rId2" Type="http://schemas.openxmlformats.org/officeDocument/2006/relationships/image" Target="media/image4.png"/><Relationship Id="rId19" Type="http://schemas.openxmlformats.org/officeDocument/2006/relationships/image" Target="media/image21.png"/><Relationship Id="rId18" Type="http://schemas.openxmlformats.org/officeDocument/2006/relationships/image" Target="media/image20.png"/><Relationship Id="rId17" Type="http://schemas.openxmlformats.org/officeDocument/2006/relationships/image" Target="media/image19.png"/><Relationship Id="rId16" Type="http://schemas.openxmlformats.org/officeDocument/2006/relationships/image" Target="media/image18.png"/><Relationship Id="rId15" Type="http://schemas.openxmlformats.org/officeDocument/2006/relationships/image" Target="media/image17.png"/><Relationship Id="rId14" Type="http://schemas.openxmlformats.org/officeDocument/2006/relationships/image" Target="media/image16.png"/><Relationship Id="rId13" Type="http://schemas.openxmlformats.org/officeDocument/2006/relationships/image" Target="media/image15.png"/><Relationship Id="rId12" Type="http://schemas.openxmlformats.org/officeDocument/2006/relationships/image" Target="media/image14.png"/><Relationship Id="rId11" Type="http://schemas.openxmlformats.org/officeDocument/2006/relationships/image" Target="media/image13.png"/><Relationship Id="rId10" Type="http://schemas.openxmlformats.org/officeDocument/2006/relationships/image" Target="media/image12.png"/><Relationship Id="rId1" Type="http://schemas.openxmlformats.org/officeDocument/2006/relationships/image" Target="media/image3.png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55880</xdr:colOff>
      <xdr:row>16</xdr:row>
      <xdr:rowOff>2171065</xdr:rowOff>
    </xdr:from>
    <xdr:to>
      <xdr:col>2</xdr:col>
      <xdr:colOff>1899920</xdr:colOff>
      <xdr:row>16</xdr:row>
      <xdr:rowOff>3565525</xdr:rowOff>
    </xdr:to>
    <xdr:pic>
      <xdr:nvPicPr>
        <xdr:cNvPr id="4" name="图片 3" descr="335468558f7a4e8f8e32578dad66290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23670" y="32485965"/>
          <a:ext cx="1844040" cy="1394460"/>
        </a:xfrm>
        <a:prstGeom prst="rect">
          <a:avLst/>
        </a:prstGeom>
      </xdr:spPr>
    </xdr:pic>
    <xdr:clientData/>
  </xdr:twoCellAnchor>
  <xdr:twoCellAnchor>
    <xdr:from>
      <xdr:col>2</xdr:col>
      <xdr:colOff>499745</xdr:colOff>
      <xdr:row>18</xdr:row>
      <xdr:rowOff>162560</xdr:rowOff>
    </xdr:from>
    <xdr:to>
      <xdr:col>2</xdr:col>
      <xdr:colOff>1574800</xdr:colOff>
      <xdr:row>18</xdr:row>
      <xdr:rowOff>1629410</xdr:rowOff>
    </xdr:to>
    <xdr:pic>
      <xdr:nvPicPr>
        <xdr:cNvPr id="5" name="图片 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867535" y="37487860"/>
          <a:ext cx="1075055" cy="14668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7"/>
  <sheetViews>
    <sheetView tabSelected="1" zoomScale="80" zoomScaleNormal="80" workbookViewId="0">
      <pane ySplit="2" topLeftCell="A3" activePane="bottomLeft" state="frozen"/>
      <selection/>
      <selection pane="bottomLeft" activeCell="D57" sqref="D57"/>
    </sheetView>
  </sheetViews>
  <sheetFormatPr defaultColWidth="9" defaultRowHeight="18"/>
  <cols>
    <col min="1" max="1" width="6.4" style="3" customWidth="1"/>
    <col min="2" max="2" width="11.55" style="4" customWidth="1"/>
    <col min="3" max="3" width="26.7083333333333" style="3" customWidth="1"/>
    <col min="4" max="4" width="21.4" style="3" customWidth="1"/>
    <col min="5" max="6" width="7.65833333333333" style="3" customWidth="1"/>
    <col min="7" max="7" width="52.9083333333333" style="3" customWidth="1"/>
    <col min="8" max="8" width="11.2416666666667" style="3" customWidth="1"/>
    <col min="9" max="9" width="51.05" style="5" customWidth="1"/>
    <col min="10" max="10" width="9.51666666666667" style="3" customWidth="1"/>
    <col min="11" max="12" width="11.0916666666667" style="3" customWidth="1"/>
    <col min="13" max="16384" width="9" style="3"/>
  </cols>
  <sheetData>
    <row r="1" ht="59" customHeight="1" spans="1:13">
      <c r="A1" s="6" t="s">
        <v>0</v>
      </c>
      <c r="B1" s="7"/>
      <c r="C1" s="6"/>
      <c r="D1" s="6"/>
      <c r="E1" s="6"/>
      <c r="F1" s="6"/>
      <c r="G1" s="6"/>
      <c r="H1" s="6"/>
      <c r="I1" s="7"/>
      <c r="J1" s="6"/>
      <c r="K1" s="6"/>
      <c r="L1" s="6"/>
      <c r="M1" s="6"/>
    </row>
    <row r="2" ht="52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20" t="s">
        <v>13</v>
      </c>
    </row>
    <row r="3" ht="235" customHeight="1" spans="1:13">
      <c r="A3" s="9">
        <v>1</v>
      </c>
      <c r="B3" s="9" t="s">
        <v>14</v>
      </c>
      <c r="C3" s="9" t="str">
        <f>_xlfn.DISPIMG("ID_BD0D121B759C4EF880D49F11296536BD",1)</f>
        <v>=DISPIMG("ID_BD0D121B759C4EF880D49F11296536BD",1)</v>
      </c>
      <c r="D3" s="9" t="s">
        <v>15</v>
      </c>
      <c r="E3" s="9">
        <v>1</v>
      </c>
      <c r="F3" s="9" t="s">
        <v>16</v>
      </c>
      <c r="G3" s="13" t="s">
        <v>17</v>
      </c>
      <c r="H3" s="10"/>
      <c r="I3" s="17"/>
      <c r="J3" s="10"/>
      <c r="K3" s="9"/>
      <c r="L3" s="9">
        <f>SUM(E3*K3)</f>
        <v>0</v>
      </c>
      <c r="M3" s="10"/>
    </row>
    <row r="4" ht="194" customHeight="1" spans="1:13">
      <c r="A4" s="9">
        <v>2</v>
      </c>
      <c r="B4" s="9" t="s">
        <v>18</v>
      </c>
      <c r="C4" s="9" t="str">
        <f>_xlfn.DISPIMG("ID_EE1FBE0B4C1543C4B2F5A5B471715F3F",1)</f>
        <v>=DISPIMG("ID_EE1FBE0B4C1543C4B2F5A5B471715F3F",1)</v>
      </c>
      <c r="D4" s="9" t="s">
        <v>19</v>
      </c>
      <c r="E4" s="9">
        <v>2</v>
      </c>
      <c r="F4" s="9" t="s">
        <v>16</v>
      </c>
      <c r="G4" s="13" t="s">
        <v>20</v>
      </c>
      <c r="H4" s="10"/>
      <c r="I4" s="17"/>
      <c r="J4" s="10"/>
      <c r="K4" s="9"/>
      <c r="L4" s="9">
        <f>SUM(E4*K4)</f>
        <v>0</v>
      </c>
      <c r="M4" s="10"/>
    </row>
    <row r="5" ht="194" customHeight="1" spans="1:13">
      <c r="A5" s="9">
        <v>3</v>
      </c>
      <c r="B5" s="9" t="s">
        <v>21</v>
      </c>
      <c r="C5" s="9" t="str">
        <f>_xlfn.DISPIMG("ID_EE1FBE0B4C1543C4B2F5A5B471715F3F",1)</f>
        <v>=DISPIMG("ID_EE1FBE0B4C1543C4B2F5A5B471715F3F",1)</v>
      </c>
      <c r="D5" s="9" t="s">
        <v>22</v>
      </c>
      <c r="E5" s="9">
        <v>20</v>
      </c>
      <c r="F5" s="9" t="s">
        <v>16</v>
      </c>
      <c r="G5" s="13" t="s">
        <v>20</v>
      </c>
      <c r="H5" s="10"/>
      <c r="I5" s="17"/>
      <c r="J5" s="10"/>
      <c r="K5" s="9"/>
      <c r="L5" s="9">
        <f t="shared" ref="L5:L42" si="0">SUM(E5*K5)</f>
        <v>0</v>
      </c>
      <c r="M5" s="10"/>
    </row>
    <row r="6" ht="194" customHeight="1" spans="1:13">
      <c r="A6" s="9">
        <v>4</v>
      </c>
      <c r="B6" s="9" t="s">
        <v>23</v>
      </c>
      <c r="C6" s="9" t="str">
        <f>_xlfn.DISPIMG("ID_EE1FBE0B4C1543C4B2F5A5B471715F3F",1)</f>
        <v>=DISPIMG("ID_EE1FBE0B4C1543C4B2F5A5B471715F3F",1)</v>
      </c>
      <c r="D6" s="9" t="s">
        <v>24</v>
      </c>
      <c r="E6" s="9">
        <v>1</v>
      </c>
      <c r="F6" s="9" t="s">
        <v>16</v>
      </c>
      <c r="G6" s="13" t="s">
        <v>20</v>
      </c>
      <c r="H6" s="10"/>
      <c r="I6" s="17"/>
      <c r="J6" s="10"/>
      <c r="K6" s="9"/>
      <c r="L6" s="9">
        <f t="shared" si="0"/>
        <v>0</v>
      </c>
      <c r="M6" s="10"/>
    </row>
    <row r="7" ht="156" customHeight="1" spans="1:13">
      <c r="A7" s="9">
        <v>5</v>
      </c>
      <c r="B7" s="9" t="s">
        <v>25</v>
      </c>
      <c r="C7" s="9" t="str">
        <f t="shared" ref="C7:C9" si="1">_xlfn.DISPIMG("ID_7C658DE66EB34457A6D1AB232738850D",1)</f>
        <v>=DISPIMG("ID_7C658DE66EB34457A6D1AB232738850D",1)</v>
      </c>
      <c r="D7" s="9" t="s">
        <v>26</v>
      </c>
      <c r="E7" s="9">
        <v>1</v>
      </c>
      <c r="F7" s="9" t="s">
        <v>16</v>
      </c>
      <c r="G7" s="13" t="s">
        <v>27</v>
      </c>
      <c r="H7" s="10"/>
      <c r="I7" s="17"/>
      <c r="J7" s="10"/>
      <c r="K7" s="9"/>
      <c r="L7" s="9">
        <f t="shared" si="0"/>
        <v>0</v>
      </c>
      <c r="M7" s="10"/>
    </row>
    <row r="8" ht="156" customHeight="1" spans="1:13">
      <c r="A8" s="9">
        <v>6</v>
      </c>
      <c r="B8" s="9" t="s">
        <v>28</v>
      </c>
      <c r="C8" s="9" t="str">
        <f t="shared" si="1"/>
        <v>=DISPIMG("ID_7C658DE66EB34457A6D1AB232738850D",1)</v>
      </c>
      <c r="D8" s="9" t="s">
        <v>29</v>
      </c>
      <c r="E8" s="9">
        <v>1</v>
      </c>
      <c r="F8" s="9" t="s">
        <v>16</v>
      </c>
      <c r="G8" s="13" t="s">
        <v>27</v>
      </c>
      <c r="H8" s="10"/>
      <c r="I8" s="17"/>
      <c r="J8" s="10"/>
      <c r="K8" s="9"/>
      <c r="L8" s="9">
        <f t="shared" si="0"/>
        <v>0</v>
      </c>
      <c r="M8" s="10"/>
    </row>
    <row r="9" ht="156" customHeight="1" spans="1:13">
      <c r="A9" s="9">
        <v>7</v>
      </c>
      <c r="B9" s="9" t="s">
        <v>30</v>
      </c>
      <c r="C9" s="9" t="str">
        <f t="shared" si="1"/>
        <v>=DISPIMG("ID_7C658DE66EB34457A6D1AB232738850D",1)</v>
      </c>
      <c r="D9" s="9" t="s">
        <v>31</v>
      </c>
      <c r="E9" s="9">
        <v>1</v>
      </c>
      <c r="F9" s="9" t="s">
        <v>16</v>
      </c>
      <c r="G9" s="13" t="s">
        <v>27</v>
      </c>
      <c r="H9" s="10"/>
      <c r="I9" s="17"/>
      <c r="J9" s="10"/>
      <c r="K9" s="9"/>
      <c r="L9" s="9">
        <f t="shared" si="0"/>
        <v>0</v>
      </c>
      <c r="M9" s="10"/>
    </row>
    <row r="10" ht="158" customHeight="1" spans="1:13">
      <c r="A10" s="9">
        <v>8</v>
      </c>
      <c r="B10" s="9" t="s">
        <v>32</v>
      </c>
      <c r="C10" s="9" t="str">
        <f>_xlfn.DISPIMG("ID_A29702A97DF94090B93B8C083622DBB1",1)</f>
        <v>=DISPIMG("ID_A29702A97DF94090B93B8C083622DBB1",1)</v>
      </c>
      <c r="D10" s="9" t="s">
        <v>22</v>
      </c>
      <c r="E10" s="9">
        <v>20</v>
      </c>
      <c r="F10" s="9" t="s">
        <v>16</v>
      </c>
      <c r="G10" s="13" t="s">
        <v>33</v>
      </c>
      <c r="H10" s="10"/>
      <c r="I10" s="17"/>
      <c r="J10" s="10"/>
      <c r="K10" s="9"/>
      <c r="L10" s="9">
        <f t="shared" si="0"/>
        <v>0</v>
      </c>
      <c r="M10" s="10"/>
    </row>
    <row r="11" ht="119" customHeight="1" spans="1:13">
      <c r="A11" s="9">
        <v>9</v>
      </c>
      <c r="B11" s="9" t="s">
        <v>34</v>
      </c>
      <c r="C11" s="10" t="str">
        <f>_xlfn.DISPIMG("ID_432ACFF5C6B94EC3840CB090684865AC",1)</f>
        <v>=DISPIMG("ID_432ACFF5C6B94EC3840CB090684865AC",1)</v>
      </c>
      <c r="D11" s="11" t="s">
        <v>35</v>
      </c>
      <c r="E11" s="9">
        <v>1</v>
      </c>
      <c r="F11" s="9" t="s">
        <v>36</v>
      </c>
      <c r="G11" s="13" t="s">
        <v>37</v>
      </c>
      <c r="H11" s="10"/>
      <c r="I11" s="17"/>
      <c r="J11" s="10"/>
      <c r="K11" s="11"/>
      <c r="L11" s="9">
        <f t="shared" si="0"/>
        <v>0</v>
      </c>
      <c r="M11" s="10"/>
    </row>
    <row r="12" ht="242" customHeight="1" spans="1:13">
      <c r="A12" s="9">
        <v>10</v>
      </c>
      <c r="B12" s="12" t="s">
        <v>38</v>
      </c>
      <c r="C12" s="9" t="str">
        <f>_xlfn.DISPIMG("ID_0EC289D353944D488E11928C10084C3F",1)</f>
        <v>=DISPIMG("ID_0EC289D353944D488E11928C10084C3F",1)</v>
      </c>
      <c r="D12" s="9" t="s">
        <v>39</v>
      </c>
      <c r="E12" s="9">
        <v>25</v>
      </c>
      <c r="F12" s="9" t="s">
        <v>16</v>
      </c>
      <c r="G12" s="13" t="s">
        <v>40</v>
      </c>
      <c r="H12" s="10"/>
      <c r="I12" s="17"/>
      <c r="J12" s="10"/>
      <c r="K12" s="9"/>
      <c r="L12" s="9">
        <f t="shared" si="0"/>
        <v>0</v>
      </c>
      <c r="M12" s="10"/>
    </row>
    <row r="13" ht="115" customHeight="1" spans="1:13">
      <c r="A13" s="9">
        <v>11</v>
      </c>
      <c r="B13" s="9" t="s">
        <v>41</v>
      </c>
      <c r="C13" s="9" t="str">
        <f>_xlfn.DISPIMG("ID_7009A01F85D54926889441724FADBF8B",1)</f>
        <v>=DISPIMG("ID_7009A01F85D54926889441724FADBF8B",1)</v>
      </c>
      <c r="D13" s="9" t="s">
        <v>42</v>
      </c>
      <c r="E13" s="9">
        <v>8</v>
      </c>
      <c r="F13" s="9" t="s">
        <v>16</v>
      </c>
      <c r="G13" s="13" t="s">
        <v>43</v>
      </c>
      <c r="H13" s="10"/>
      <c r="I13" s="17"/>
      <c r="J13" s="10"/>
      <c r="K13" s="9"/>
      <c r="L13" s="9">
        <f t="shared" si="0"/>
        <v>0</v>
      </c>
      <c r="M13" s="10"/>
    </row>
    <row r="14" ht="127" customHeight="1" spans="1:13">
      <c r="A14" s="9">
        <v>12</v>
      </c>
      <c r="B14" s="9" t="s">
        <v>44</v>
      </c>
      <c r="C14" s="9" t="str">
        <f>_xlfn.DISPIMG("ID_FCB16DED2C66404895586B08A28BC031",1)</f>
        <v>=DISPIMG("ID_FCB16DED2C66404895586B08A28BC031",1)</v>
      </c>
      <c r="D14" s="9" t="s">
        <v>39</v>
      </c>
      <c r="E14" s="9">
        <v>6</v>
      </c>
      <c r="F14" s="9" t="s">
        <v>16</v>
      </c>
      <c r="G14" s="13" t="s">
        <v>45</v>
      </c>
      <c r="H14" s="10"/>
      <c r="I14" s="17"/>
      <c r="J14" s="10"/>
      <c r="K14" s="9"/>
      <c r="L14" s="9">
        <f t="shared" si="0"/>
        <v>0</v>
      </c>
      <c r="M14" s="10"/>
    </row>
    <row r="15" ht="115" customHeight="1" spans="1:13">
      <c r="A15" s="9">
        <v>13</v>
      </c>
      <c r="B15" s="9" t="s">
        <v>46</v>
      </c>
      <c r="C15" s="9" t="str">
        <f>_xlfn.DISPIMG("ID_3CAA774D3B654AFF932CB1B7FAA2EC35",1)</f>
        <v>=DISPIMG("ID_3CAA774D3B654AFF932CB1B7FAA2EC35",1)</v>
      </c>
      <c r="D15" s="9" t="s">
        <v>39</v>
      </c>
      <c r="E15" s="9">
        <v>6</v>
      </c>
      <c r="F15" s="9" t="s">
        <v>16</v>
      </c>
      <c r="G15" s="13" t="s">
        <v>47</v>
      </c>
      <c r="H15" s="10"/>
      <c r="I15" s="17"/>
      <c r="J15" s="10"/>
      <c r="K15" s="9"/>
      <c r="L15" s="9">
        <f t="shared" si="0"/>
        <v>0</v>
      </c>
      <c r="M15" s="10"/>
    </row>
    <row r="16" ht="115" customHeight="1" spans="1:13">
      <c r="A16" s="9">
        <v>14</v>
      </c>
      <c r="B16" s="9" t="s">
        <v>48</v>
      </c>
      <c r="C16" s="9" t="str">
        <f>_xlfn.DISPIMG("ID_7B84D1120B034E6C8F59DFA7A9867A79",1)</f>
        <v>=DISPIMG("ID_7B84D1120B034E6C8F59DFA7A9867A79",1)</v>
      </c>
      <c r="D16" s="9" t="s">
        <v>39</v>
      </c>
      <c r="E16" s="9">
        <v>25</v>
      </c>
      <c r="F16" s="9" t="s">
        <v>16</v>
      </c>
      <c r="G16" s="13" t="s">
        <v>49</v>
      </c>
      <c r="H16" s="10"/>
      <c r="I16" s="17"/>
      <c r="J16" s="10"/>
      <c r="K16" s="9"/>
      <c r="L16" s="9">
        <f t="shared" si="0"/>
        <v>0</v>
      </c>
      <c r="M16" s="10"/>
    </row>
    <row r="17" ht="393" customHeight="1" spans="1:13">
      <c r="A17" s="9">
        <v>15</v>
      </c>
      <c r="B17" s="9" t="s">
        <v>50</v>
      </c>
      <c r="C17" s="9"/>
      <c r="D17" s="9" t="s">
        <v>51</v>
      </c>
      <c r="E17" s="9">
        <v>10</v>
      </c>
      <c r="F17" s="9" t="s">
        <v>16</v>
      </c>
      <c r="G17" s="13" t="s">
        <v>52</v>
      </c>
      <c r="H17" s="10"/>
      <c r="I17" s="17"/>
      <c r="J17" s="10"/>
      <c r="K17" s="9"/>
      <c r="L17" s="9">
        <f t="shared" si="0"/>
        <v>0</v>
      </c>
      <c r="M17" s="10"/>
    </row>
    <row r="18" ht="159" customHeight="1" spans="1:13">
      <c r="A18" s="9">
        <v>16</v>
      </c>
      <c r="B18" s="9" t="s">
        <v>53</v>
      </c>
      <c r="C18" s="9" t="str">
        <f>_xlfn.DISPIMG("ID_D4D13D1FA6674E3AA9D95D8207040C5F",1)</f>
        <v>=DISPIMG("ID_D4D13D1FA6674E3AA9D95D8207040C5F",1)</v>
      </c>
      <c r="D18" s="9" t="s">
        <v>54</v>
      </c>
      <c r="E18" s="9">
        <v>15</v>
      </c>
      <c r="F18" s="9" t="s">
        <v>36</v>
      </c>
      <c r="G18" s="13" t="s">
        <v>55</v>
      </c>
      <c r="H18" s="10"/>
      <c r="I18" s="17"/>
      <c r="J18" s="10"/>
      <c r="K18" s="9"/>
      <c r="L18" s="9">
        <f t="shared" si="0"/>
        <v>0</v>
      </c>
      <c r="M18" s="10"/>
    </row>
    <row r="19" ht="159" customHeight="1" spans="1:13">
      <c r="A19" s="9">
        <v>17</v>
      </c>
      <c r="B19" s="9" t="s">
        <v>56</v>
      </c>
      <c r="C19" s="9"/>
      <c r="D19" s="9" t="s">
        <v>57</v>
      </c>
      <c r="E19" s="9">
        <v>5</v>
      </c>
      <c r="F19" s="9" t="s">
        <v>36</v>
      </c>
      <c r="G19" s="13" t="s">
        <v>58</v>
      </c>
      <c r="H19" s="10"/>
      <c r="I19" s="17"/>
      <c r="J19" s="10"/>
      <c r="K19" s="9"/>
      <c r="L19" s="9">
        <f t="shared" si="0"/>
        <v>0</v>
      </c>
      <c r="M19" s="10"/>
    </row>
    <row r="20" ht="159" customHeight="1" spans="1:13">
      <c r="A20" s="9">
        <v>18</v>
      </c>
      <c r="B20" s="9" t="s">
        <v>59</v>
      </c>
      <c r="C20" s="9" t="str">
        <f>_xlfn.DISPIMG("ID_B68CACA5672B43B2B80F2862B0B105D9",1)</f>
        <v>=DISPIMG("ID_B68CACA5672B43B2B80F2862B0B105D9",1)</v>
      </c>
      <c r="D20" s="9" t="s">
        <v>57</v>
      </c>
      <c r="E20" s="9">
        <v>5</v>
      </c>
      <c r="F20" s="9" t="s">
        <v>36</v>
      </c>
      <c r="G20" s="13" t="s">
        <v>60</v>
      </c>
      <c r="H20" s="10"/>
      <c r="I20" s="17"/>
      <c r="J20" s="10"/>
      <c r="K20" s="9"/>
      <c r="L20" s="9">
        <f t="shared" si="0"/>
        <v>0</v>
      </c>
      <c r="M20" s="10"/>
    </row>
    <row r="21" ht="159" customHeight="1" spans="1:13">
      <c r="A21" s="9">
        <v>19</v>
      </c>
      <c r="B21" s="9" t="s">
        <v>61</v>
      </c>
      <c r="C21" s="9" t="str">
        <f>_xlfn.DISPIMG("ID_1609E72452F640E3A0AC44860161EA65",1)</f>
        <v>=DISPIMG("ID_1609E72452F640E3A0AC44860161EA65",1)</v>
      </c>
      <c r="D21" s="9" t="s">
        <v>57</v>
      </c>
      <c r="E21" s="9">
        <v>5</v>
      </c>
      <c r="F21" s="9" t="s">
        <v>36</v>
      </c>
      <c r="G21" s="13" t="s">
        <v>60</v>
      </c>
      <c r="H21" s="10"/>
      <c r="I21" s="17"/>
      <c r="J21" s="10"/>
      <c r="K21" s="9"/>
      <c r="L21" s="9">
        <f t="shared" si="0"/>
        <v>0</v>
      </c>
      <c r="M21" s="10"/>
    </row>
    <row r="22" ht="159" customHeight="1" spans="1:13">
      <c r="A22" s="9">
        <v>20</v>
      </c>
      <c r="B22" s="9" t="s">
        <v>62</v>
      </c>
      <c r="C22" s="9" t="str">
        <f>_xlfn.DISPIMG("ID_D9005AF48A6F486597E79F7345902855",1)</f>
        <v>=DISPIMG("ID_D9005AF48A6F486597E79F7345902855",1)</v>
      </c>
      <c r="D22" s="9" t="s">
        <v>63</v>
      </c>
      <c r="E22" s="9">
        <v>5</v>
      </c>
      <c r="F22" s="9" t="s">
        <v>36</v>
      </c>
      <c r="G22" s="13" t="s">
        <v>64</v>
      </c>
      <c r="H22" s="10"/>
      <c r="I22" s="17"/>
      <c r="J22" s="10"/>
      <c r="K22" s="9"/>
      <c r="L22" s="9">
        <f t="shared" si="0"/>
        <v>0</v>
      </c>
      <c r="M22" s="10"/>
    </row>
    <row r="23" ht="189" customHeight="1" spans="1:13">
      <c r="A23" s="9">
        <v>21</v>
      </c>
      <c r="B23" s="9" t="s">
        <v>65</v>
      </c>
      <c r="C23" s="9" t="str">
        <f>_xlfn.DISPIMG("ID_B98913D9F81F459FB9A792C28F828757",1)</f>
        <v>=DISPIMG("ID_B98913D9F81F459FB9A792C28F828757",1)</v>
      </c>
      <c r="D23" s="9" t="s">
        <v>66</v>
      </c>
      <c r="E23" s="9">
        <v>3</v>
      </c>
      <c r="F23" s="9" t="s">
        <v>36</v>
      </c>
      <c r="G23" s="13" t="s">
        <v>67</v>
      </c>
      <c r="H23" s="10"/>
      <c r="I23" s="17"/>
      <c r="J23" s="10"/>
      <c r="K23" s="9"/>
      <c r="L23" s="9">
        <f t="shared" si="0"/>
        <v>0</v>
      </c>
      <c r="M23" s="10"/>
    </row>
    <row r="24" ht="143" customHeight="1" spans="1:13">
      <c r="A24" s="9">
        <v>22</v>
      </c>
      <c r="B24" s="9" t="s">
        <v>68</v>
      </c>
      <c r="C24" s="10" t="str">
        <f>_xlfn.DISPIMG("ID_B0014E4B2F684A2C98DBD7B30862F8DA",1)</f>
        <v>=DISPIMG("ID_B0014E4B2F684A2C98DBD7B30862F8DA",1)</v>
      </c>
      <c r="D24" s="9" t="s">
        <v>69</v>
      </c>
      <c r="E24" s="9">
        <v>1</v>
      </c>
      <c r="F24" s="9" t="s">
        <v>36</v>
      </c>
      <c r="G24" s="13" t="s">
        <v>70</v>
      </c>
      <c r="H24" s="10"/>
      <c r="I24" s="17"/>
      <c r="J24" s="10"/>
      <c r="K24" s="11"/>
      <c r="L24" s="9">
        <f t="shared" si="0"/>
        <v>0</v>
      </c>
      <c r="M24" s="10"/>
    </row>
    <row r="25" ht="143" customHeight="1" spans="1:13">
      <c r="A25" s="9">
        <v>23</v>
      </c>
      <c r="B25" s="9" t="s">
        <v>71</v>
      </c>
      <c r="C25" s="10" t="str">
        <f>_xlfn.DISPIMG("ID_574431BF392C4FCC8F730AFC1FC8C000",1)</f>
        <v>=DISPIMG("ID_574431BF392C4FCC8F730AFC1FC8C000",1)</v>
      </c>
      <c r="D25" s="9" t="s">
        <v>72</v>
      </c>
      <c r="E25" s="9">
        <v>1</v>
      </c>
      <c r="F25" s="9" t="s">
        <v>36</v>
      </c>
      <c r="G25" s="13" t="s">
        <v>70</v>
      </c>
      <c r="H25" s="10"/>
      <c r="I25" s="17"/>
      <c r="J25" s="10"/>
      <c r="K25" s="11"/>
      <c r="L25" s="9">
        <f t="shared" si="0"/>
        <v>0</v>
      </c>
      <c r="M25" s="10"/>
    </row>
    <row r="26" ht="143" customHeight="1" spans="1:13">
      <c r="A26" s="9">
        <v>24</v>
      </c>
      <c r="B26" s="9" t="s">
        <v>73</v>
      </c>
      <c r="C26" s="10" t="str">
        <f>_xlfn.DISPIMG("ID_8B525E5CB0E04775A27F24331588CE13",1)</f>
        <v>=DISPIMG("ID_8B525E5CB0E04775A27F24331588CE13",1)</v>
      </c>
      <c r="D26" s="9" t="s">
        <v>74</v>
      </c>
      <c r="E26" s="9">
        <v>1</v>
      </c>
      <c r="F26" s="9" t="s">
        <v>36</v>
      </c>
      <c r="G26" s="13" t="s">
        <v>75</v>
      </c>
      <c r="H26" s="10"/>
      <c r="I26" s="17"/>
      <c r="J26" s="10"/>
      <c r="K26" s="9"/>
      <c r="L26" s="9">
        <f t="shared" si="0"/>
        <v>0</v>
      </c>
      <c r="M26" s="10"/>
    </row>
    <row r="27" ht="143" customHeight="1" spans="1:13">
      <c r="A27" s="9">
        <v>25</v>
      </c>
      <c r="B27" s="9" t="s">
        <v>76</v>
      </c>
      <c r="C27" s="10" t="str">
        <f>_xlfn.DISPIMG("ID_ADD6F17DEDBC489C91F2513CB012C686",1)</f>
        <v>=DISPIMG("ID_ADD6F17DEDBC489C91F2513CB012C686",1)</v>
      </c>
      <c r="D27" s="9" t="s">
        <v>77</v>
      </c>
      <c r="E27" s="9">
        <v>1</v>
      </c>
      <c r="F27" s="9" t="s">
        <v>36</v>
      </c>
      <c r="G27" s="13" t="s">
        <v>70</v>
      </c>
      <c r="H27" s="10"/>
      <c r="I27" s="17"/>
      <c r="J27" s="10"/>
      <c r="K27" s="9"/>
      <c r="L27" s="9">
        <f t="shared" si="0"/>
        <v>0</v>
      </c>
      <c r="M27" s="10"/>
    </row>
    <row r="28" ht="115" customHeight="1" spans="1:13">
      <c r="A28" s="9">
        <v>26</v>
      </c>
      <c r="B28" s="9" t="s">
        <v>78</v>
      </c>
      <c r="C28" s="10" t="str">
        <f>_xlfn.DISPIMG("ID_D8972253246447E2A89EACCBDE78730F",1)</f>
        <v>=DISPIMG("ID_D8972253246447E2A89EACCBDE78730F",1)</v>
      </c>
      <c r="D28" s="11" t="s">
        <v>79</v>
      </c>
      <c r="E28" s="9">
        <v>1</v>
      </c>
      <c r="F28" s="9" t="s">
        <v>36</v>
      </c>
      <c r="G28" s="13" t="s">
        <v>80</v>
      </c>
      <c r="H28" s="10"/>
      <c r="I28" s="17"/>
      <c r="J28" s="10"/>
      <c r="K28" s="9"/>
      <c r="L28" s="9">
        <f t="shared" si="0"/>
        <v>0</v>
      </c>
      <c r="M28" s="10"/>
    </row>
    <row r="29" ht="156" customHeight="1" spans="1:13">
      <c r="A29" s="9">
        <v>27</v>
      </c>
      <c r="B29" s="9" t="s">
        <v>81</v>
      </c>
      <c r="C29" s="9" t="str">
        <f>_xlfn.DISPIMG("ID_73030BA05299452ABDAB2F94A4902152",1)</f>
        <v>=DISPIMG("ID_73030BA05299452ABDAB2F94A4902152",1)</v>
      </c>
      <c r="D29" s="9" t="s">
        <v>82</v>
      </c>
      <c r="E29" s="9">
        <v>5</v>
      </c>
      <c r="F29" s="9" t="s">
        <v>36</v>
      </c>
      <c r="G29" s="13" t="s">
        <v>83</v>
      </c>
      <c r="H29" s="10"/>
      <c r="I29" s="17"/>
      <c r="J29" s="10"/>
      <c r="K29" s="9"/>
      <c r="L29" s="9">
        <f t="shared" si="0"/>
        <v>0</v>
      </c>
      <c r="M29" s="10"/>
    </row>
    <row r="30" ht="119" customHeight="1" spans="1:13">
      <c r="A30" s="9">
        <v>28</v>
      </c>
      <c r="B30" s="9" t="s">
        <v>84</v>
      </c>
      <c r="C30" s="9" t="str">
        <f>_xlfn.DISPIMG("ID_6A67A7EDC41748FFBE3BBEC1E6C409ED",1)</f>
        <v>=DISPIMG("ID_6A67A7EDC41748FFBE3BBEC1E6C409ED",1)</v>
      </c>
      <c r="D30" s="9" t="s">
        <v>85</v>
      </c>
      <c r="E30" s="9">
        <v>1</v>
      </c>
      <c r="F30" s="9" t="s">
        <v>36</v>
      </c>
      <c r="G30" s="13" t="s">
        <v>86</v>
      </c>
      <c r="H30" s="10"/>
      <c r="I30" s="17"/>
      <c r="J30" s="10"/>
      <c r="K30" s="9"/>
      <c r="L30" s="9">
        <f t="shared" si="0"/>
        <v>0</v>
      </c>
      <c r="M30" s="10"/>
    </row>
    <row r="31" ht="120" customHeight="1" spans="1:13">
      <c r="A31" s="9">
        <v>29</v>
      </c>
      <c r="B31" s="9" t="s">
        <v>87</v>
      </c>
      <c r="C31" s="9" t="str">
        <f>_xlfn.DISPIMG("ID_6A67A7EDC41748FFBE3BBEC1E6C409ED",1)</f>
        <v>=DISPIMG("ID_6A67A7EDC41748FFBE3BBEC1E6C409ED",1)</v>
      </c>
      <c r="D31" s="9" t="s">
        <v>88</v>
      </c>
      <c r="E31" s="9">
        <v>1</v>
      </c>
      <c r="F31" s="9" t="s">
        <v>36</v>
      </c>
      <c r="G31" s="13" t="s">
        <v>89</v>
      </c>
      <c r="H31" s="10"/>
      <c r="I31" s="17"/>
      <c r="J31" s="10"/>
      <c r="K31" s="9"/>
      <c r="L31" s="9">
        <f t="shared" si="0"/>
        <v>0</v>
      </c>
      <c r="M31" s="10"/>
    </row>
    <row r="32" ht="144" customHeight="1" spans="1:13">
      <c r="A32" s="9">
        <v>30</v>
      </c>
      <c r="B32" s="9" t="s">
        <v>90</v>
      </c>
      <c r="C32" s="10" t="str">
        <f>_xlfn.DISPIMG("ID_F7EADDEE305A4936AF1F5A45DC6B48B7",1)</f>
        <v>=DISPIMG("ID_F7EADDEE305A4936AF1F5A45DC6B48B7",1)</v>
      </c>
      <c r="D32" s="11" t="s">
        <v>91</v>
      </c>
      <c r="E32" s="9">
        <v>2</v>
      </c>
      <c r="F32" s="9" t="s">
        <v>36</v>
      </c>
      <c r="G32" s="13" t="s">
        <v>92</v>
      </c>
      <c r="H32" s="10"/>
      <c r="I32" s="17"/>
      <c r="J32" s="10"/>
      <c r="K32" s="11"/>
      <c r="L32" s="9">
        <f t="shared" si="0"/>
        <v>0</v>
      </c>
      <c r="M32" s="10"/>
    </row>
    <row r="33" s="1" customFormat="1" ht="149" customHeight="1" spans="1:13">
      <c r="A33" s="9">
        <v>31</v>
      </c>
      <c r="B33" s="9" t="s">
        <v>93</v>
      </c>
      <c r="C33" s="9" t="str">
        <f>_xlfn.DISPIMG("ID_6D46AD7054C84013AA3D53AC7D83672F",1)</f>
        <v>=DISPIMG("ID_6D46AD7054C84013AA3D53AC7D83672F",1)</v>
      </c>
      <c r="D33" s="9" t="s">
        <v>94</v>
      </c>
      <c r="E33" s="9">
        <v>1</v>
      </c>
      <c r="F33" s="9" t="s">
        <v>36</v>
      </c>
      <c r="G33" s="13" t="s">
        <v>95</v>
      </c>
      <c r="H33" s="15"/>
      <c r="I33" s="18"/>
      <c r="J33" s="15"/>
      <c r="K33" s="9"/>
      <c r="L33" s="9">
        <f t="shared" si="0"/>
        <v>0</v>
      </c>
      <c r="M33" s="15"/>
    </row>
    <row r="34" ht="147" customHeight="1" spans="1:13">
      <c r="A34" s="9">
        <v>32</v>
      </c>
      <c r="B34" s="9" t="s">
        <v>96</v>
      </c>
      <c r="C34" s="9" t="str">
        <f>_xlfn.DISPIMG("ID_2559973FCAA745349DB5A9D7945514DC",1)</f>
        <v>=DISPIMG("ID_2559973FCAA745349DB5A9D7945514DC",1)</v>
      </c>
      <c r="D34" s="9" t="s">
        <v>97</v>
      </c>
      <c r="E34" s="9">
        <v>1</v>
      </c>
      <c r="F34" s="9" t="s">
        <v>36</v>
      </c>
      <c r="G34" s="13" t="s">
        <v>98</v>
      </c>
      <c r="H34" s="10"/>
      <c r="I34" s="17"/>
      <c r="J34" s="10"/>
      <c r="K34" s="9"/>
      <c r="L34" s="9">
        <f t="shared" si="0"/>
        <v>0</v>
      </c>
      <c r="M34" s="10"/>
    </row>
    <row r="35" ht="115" customHeight="1" spans="1:13">
      <c r="A35" s="9">
        <v>33</v>
      </c>
      <c r="B35" s="9" t="s">
        <v>99</v>
      </c>
      <c r="C35" s="9" t="str">
        <f>_xlfn.DISPIMG("ID_CCFE7B13BA3448FA9076CBDA9714BC56",1)</f>
        <v>=DISPIMG("ID_CCFE7B13BA3448FA9076CBDA9714BC56",1)</v>
      </c>
      <c r="D35" s="9" t="s">
        <v>100</v>
      </c>
      <c r="E35" s="9">
        <v>1</v>
      </c>
      <c r="F35" s="9" t="s">
        <v>36</v>
      </c>
      <c r="G35" s="13" t="s">
        <v>101</v>
      </c>
      <c r="H35" s="10"/>
      <c r="I35" s="17"/>
      <c r="J35" s="10"/>
      <c r="K35" s="9"/>
      <c r="L35" s="9">
        <f t="shared" si="0"/>
        <v>0</v>
      </c>
      <c r="M35" s="10"/>
    </row>
    <row r="36" ht="115" customHeight="1" spans="1:13">
      <c r="A36" s="9">
        <v>34</v>
      </c>
      <c r="B36" s="9" t="s">
        <v>102</v>
      </c>
      <c r="C36" s="10" t="str">
        <f>_xlfn.DISPIMG("ID_40ABF06AA2864935B6C63990C2F128C0",1)</f>
        <v>=DISPIMG("ID_40ABF06AA2864935B6C63990C2F128C0",1)</v>
      </c>
      <c r="D36" s="11" t="s">
        <v>103</v>
      </c>
      <c r="E36" s="9">
        <v>1</v>
      </c>
      <c r="F36" s="9" t="s">
        <v>36</v>
      </c>
      <c r="G36" s="16" t="s">
        <v>104</v>
      </c>
      <c r="H36" s="10"/>
      <c r="I36" s="17"/>
      <c r="J36" s="10"/>
      <c r="K36" s="11"/>
      <c r="L36" s="9">
        <f t="shared" si="0"/>
        <v>0</v>
      </c>
      <c r="M36" s="10"/>
    </row>
    <row r="37" ht="115" customHeight="1" spans="1:13">
      <c r="A37" s="9">
        <v>35</v>
      </c>
      <c r="B37" s="9" t="s">
        <v>105</v>
      </c>
      <c r="C37" s="9" t="str">
        <f>_xlfn.DISPIMG("ID_E9A04996FE28421DBC22A034B2410C14",1)</f>
        <v>=DISPIMG("ID_E9A04996FE28421DBC22A034B2410C14",1)</v>
      </c>
      <c r="D37" s="9" t="s">
        <v>106</v>
      </c>
      <c r="E37" s="9">
        <v>2</v>
      </c>
      <c r="F37" s="9" t="s">
        <v>36</v>
      </c>
      <c r="G37" s="13" t="s">
        <v>107</v>
      </c>
      <c r="H37" s="10"/>
      <c r="I37" s="17"/>
      <c r="J37" s="10"/>
      <c r="K37" s="9"/>
      <c r="L37" s="9">
        <f t="shared" si="0"/>
        <v>0</v>
      </c>
      <c r="M37" s="10"/>
    </row>
    <row r="38" ht="115" customHeight="1" spans="1:13">
      <c r="A38" s="9">
        <v>36</v>
      </c>
      <c r="B38" s="9" t="s">
        <v>108</v>
      </c>
      <c r="C38" s="10" t="str">
        <f>_xlfn.DISPIMG("ID_871354B45F8949ECA3E7BA84BB2860BD",1)</f>
        <v>=DISPIMG("ID_871354B45F8949ECA3E7BA84BB2860BD",1)</v>
      </c>
      <c r="D38" s="9" t="s">
        <v>109</v>
      </c>
      <c r="E38" s="9">
        <v>2</v>
      </c>
      <c r="F38" s="9" t="s">
        <v>36</v>
      </c>
      <c r="G38" s="13" t="s">
        <v>110</v>
      </c>
      <c r="H38" s="10"/>
      <c r="I38" s="17"/>
      <c r="J38" s="10"/>
      <c r="K38" s="11"/>
      <c r="L38" s="9">
        <f t="shared" si="0"/>
        <v>0</v>
      </c>
      <c r="M38" s="10"/>
    </row>
    <row r="39" ht="115" customHeight="1" spans="1:13">
      <c r="A39" s="9">
        <v>37</v>
      </c>
      <c r="B39" s="9" t="s">
        <v>111</v>
      </c>
      <c r="C39" s="10" t="str">
        <f>_xlfn.DISPIMG("ID_E37FA08515DF49C0B15A3945B98CB496",1)</f>
        <v>=DISPIMG("ID_E37FA08515DF49C0B15A3945B98CB496",1)</v>
      </c>
      <c r="D39" s="9" t="s">
        <v>39</v>
      </c>
      <c r="E39" s="9">
        <v>2</v>
      </c>
      <c r="F39" s="9" t="s">
        <v>16</v>
      </c>
      <c r="G39" s="13" t="s">
        <v>112</v>
      </c>
      <c r="H39" s="10"/>
      <c r="I39" s="17"/>
      <c r="J39" s="10"/>
      <c r="K39" s="11"/>
      <c r="L39" s="9">
        <f t="shared" si="0"/>
        <v>0</v>
      </c>
      <c r="M39" s="10"/>
    </row>
    <row r="40" ht="115" customHeight="1" spans="1:13">
      <c r="A40" s="9">
        <v>38</v>
      </c>
      <c r="B40" s="9" t="s">
        <v>113</v>
      </c>
      <c r="C40" s="9" t="str">
        <f>_xlfn.DISPIMG("ID_DBABCC80EDE74377B8F8AAF16C5AF3D7",1)</f>
        <v>=DISPIMG("ID_DBABCC80EDE74377B8F8AAF16C5AF3D7",1)</v>
      </c>
      <c r="D40" s="9" t="s">
        <v>39</v>
      </c>
      <c r="E40" s="9">
        <v>1</v>
      </c>
      <c r="F40" s="9" t="s">
        <v>36</v>
      </c>
      <c r="G40" s="13" t="s">
        <v>114</v>
      </c>
      <c r="H40" s="10"/>
      <c r="I40" s="17"/>
      <c r="J40" s="10"/>
      <c r="K40" s="9"/>
      <c r="L40" s="9">
        <f t="shared" si="0"/>
        <v>0</v>
      </c>
      <c r="M40" s="10"/>
    </row>
    <row r="41" ht="115" customHeight="1" spans="1:13">
      <c r="A41" s="9">
        <v>39</v>
      </c>
      <c r="B41" s="9" t="s">
        <v>115</v>
      </c>
      <c r="C41" s="9" t="str">
        <f>_xlfn.DISPIMG("ID_AA6280F53F554F06A517020AD950E717",1)</f>
        <v>=DISPIMG("ID_AA6280F53F554F06A517020AD950E717",1)</v>
      </c>
      <c r="D41" s="9" t="s">
        <v>39</v>
      </c>
      <c r="E41" s="9">
        <v>1</v>
      </c>
      <c r="F41" s="9" t="s">
        <v>36</v>
      </c>
      <c r="G41" s="13" t="s">
        <v>116</v>
      </c>
      <c r="H41" s="10"/>
      <c r="I41" s="17"/>
      <c r="J41" s="10"/>
      <c r="K41" s="9"/>
      <c r="L41" s="9">
        <f t="shared" si="0"/>
        <v>0</v>
      </c>
      <c r="M41" s="10"/>
    </row>
    <row r="42" ht="115" customHeight="1" spans="1:13">
      <c r="A42" s="9">
        <v>40</v>
      </c>
      <c r="B42" s="9" t="s">
        <v>117</v>
      </c>
      <c r="C42" s="9" t="str">
        <f>_xlfn.DISPIMG("ID_FFF19AC31BA244E897DC84EA84DB9D37",1)</f>
        <v>=DISPIMG("ID_FFF19AC31BA244E897DC84EA84DB9D37",1)</v>
      </c>
      <c r="D42" s="9" t="s">
        <v>118</v>
      </c>
      <c r="E42" s="9">
        <v>5</v>
      </c>
      <c r="F42" s="9" t="s">
        <v>36</v>
      </c>
      <c r="G42" s="13" t="s">
        <v>119</v>
      </c>
      <c r="H42" s="10"/>
      <c r="I42" s="17"/>
      <c r="J42" s="10"/>
      <c r="K42" s="9"/>
      <c r="L42" s="9">
        <f t="shared" si="0"/>
        <v>0</v>
      </c>
      <c r="M42" s="10"/>
    </row>
    <row r="43" ht="166" customHeight="1" spans="1:13">
      <c r="A43" s="9">
        <v>41</v>
      </c>
      <c r="B43" s="9" t="s">
        <v>120</v>
      </c>
      <c r="C43" s="9" t="str">
        <f t="shared" ref="C43:C51" si="2">_xlfn.DISPIMG("ID_42F54A8DA421445DB5FA3D7ED4B05DB0",1)</f>
        <v>=DISPIMG("ID_42F54A8DA421445DB5FA3D7ED4B05DB0",1)</v>
      </c>
      <c r="D43" s="9" t="s">
        <v>121</v>
      </c>
      <c r="E43" s="9">
        <v>2</v>
      </c>
      <c r="F43" s="9" t="s">
        <v>36</v>
      </c>
      <c r="G43" s="13" t="s">
        <v>122</v>
      </c>
      <c r="H43" s="10"/>
      <c r="I43" s="17"/>
      <c r="J43" s="10"/>
      <c r="K43" s="9"/>
      <c r="L43" s="9">
        <f t="shared" ref="L37:L53" si="3">SUM(E43*K43)</f>
        <v>0</v>
      </c>
      <c r="M43" s="10"/>
    </row>
    <row r="44" ht="166" customHeight="1" spans="1:13">
      <c r="A44" s="9">
        <v>42</v>
      </c>
      <c r="B44" s="9" t="s">
        <v>123</v>
      </c>
      <c r="C44" s="9" t="str">
        <f t="shared" si="2"/>
        <v>=DISPIMG("ID_42F54A8DA421445DB5FA3D7ED4B05DB0",1)</v>
      </c>
      <c r="D44" s="9" t="s">
        <v>124</v>
      </c>
      <c r="E44" s="9">
        <v>1</v>
      </c>
      <c r="F44" s="9" t="s">
        <v>36</v>
      </c>
      <c r="G44" s="13" t="s">
        <v>122</v>
      </c>
      <c r="H44" s="10"/>
      <c r="I44" s="17"/>
      <c r="J44" s="10"/>
      <c r="K44" s="9"/>
      <c r="L44" s="9">
        <f t="shared" si="3"/>
        <v>0</v>
      </c>
      <c r="M44" s="10"/>
    </row>
    <row r="45" ht="166" customHeight="1" spans="1:13">
      <c r="A45" s="9">
        <v>43</v>
      </c>
      <c r="B45" s="9" t="s">
        <v>125</v>
      </c>
      <c r="C45" s="9" t="str">
        <f t="shared" si="2"/>
        <v>=DISPIMG("ID_42F54A8DA421445DB5FA3D7ED4B05DB0",1)</v>
      </c>
      <c r="D45" s="12" t="s">
        <v>126</v>
      </c>
      <c r="E45" s="9">
        <v>1</v>
      </c>
      <c r="F45" s="9" t="s">
        <v>127</v>
      </c>
      <c r="G45" s="13" t="s">
        <v>128</v>
      </c>
      <c r="H45" s="10"/>
      <c r="I45" s="17"/>
      <c r="J45" s="10"/>
      <c r="K45" s="9"/>
      <c r="L45" s="9">
        <f t="shared" si="3"/>
        <v>0</v>
      </c>
      <c r="M45" s="10"/>
    </row>
    <row r="46" ht="166" customHeight="1" spans="1:13">
      <c r="A46" s="9">
        <v>44</v>
      </c>
      <c r="B46" s="9" t="s">
        <v>129</v>
      </c>
      <c r="C46" s="9" t="str">
        <f t="shared" si="2"/>
        <v>=DISPIMG("ID_42F54A8DA421445DB5FA3D7ED4B05DB0",1)</v>
      </c>
      <c r="D46" s="9" t="s">
        <v>130</v>
      </c>
      <c r="E46" s="9">
        <v>1</v>
      </c>
      <c r="F46" s="9" t="s">
        <v>36</v>
      </c>
      <c r="G46" s="16" t="s">
        <v>131</v>
      </c>
      <c r="H46" s="10"/>
      <c r="I46" s="17"/>
      <c r="J46" s="10"/>
      <c r="K46" s="9"/>
      <c r="L46" s="9">
        <f t="shared" si="3"/>
        <v>0</v>
      </c>
      <c r="M46" s="10"/>
    </row>
    <row r="47" ht="166" customHeight="1" spans="1:13">
      <c r="A47" s="9">
        <v>45</v>
      </c>
      <c r="B47" s="9" t="s">
        <v>132</v>
      </c>
      <c r="C47" s="9" t="str">
        <f t="shared" si="2"/>
        <v>=DISPIMG("ID_42F54A8DA421445DB5FA3D7ED4B05DB0",1)</v>
      </c>
      <c r="D47" s="9" t="s">
        <v>133</v>
      </c>
      <c r="E47" s="9">
        <v>15</v>
      </c>
      <c r="F47" s="9" t="s">
        <v>36</v>
      </c>
      <c r="G47" s="13" t="s">
        <v>134</v>
      </c>
      <c r="H47" s="10"/>
      <c r="I47" s="17"/>
      <c r="J47" s="10"/>
      <c r="K47" s="9"/>
      <c r="L47" s="9">
        <f t="shared" si="3"/>
        <v>0</v>
      </c>
      <c r="M47" s="10"/>
    </row>
    <row r="48" s="1" customFormat="1" ht="166" customHeight="1" spans="1:13">
      <c r="A48" s="9">
        <v>46</v>
      </c>
      <c r="B48" s="9" t="s">
        <v>135</v>
      </c>
      <c r="C48" s="9" t="str">
        <f t="shared" si="2"/>
        <v>=DISPIMG("ID_42F54A8DA421445DB5FA3D7ED4B05DB0",1)</v>
      </c>
      <c r="D48" s="9" t="s">
        <v>136</v>
      </c>
      <c r="E48" s="9">
        <v>1</v>
      </c>
      <c r="F48" s="9" t="s">
        <v>36</v>
      </c>
      <c r="G48" s="13" t="s">
        <v>134</v>
      </c>
      <c r="H48" s="15"/>
      <c r="I48" s="18"/>
      <c r="J48" s="15"/>
      <c r="K48" s="9"/>
      <c r="L48" s="9">
        <f t="shared" si="3"/>
        <v>0</v>
      </c>
      <c r="M48" s="15"/>
    </row>
    <row r="49" s="1" customFormat="1" ht="166" customHeight="1" spans="1:13">
      <c r="A49" s="9">
        <v>47</v>
      </c>
      <c r="B49" s="9" t="s">
        <v>137</v>
      </c>
      <c r="C49" s="9" t="str">
        <f t="shared" si="2"/>
        <v>=DISPIMG("ID_42F54A8DA421445DB5FA3D7ED4B05DB0",1)</v>
      </c>
      <c r="D49" s="9" t="s">
        <v>138</v>
      </c>
      <c r="E49" s="9">
        <v>1</v>
      </c>
      <c r="F49" s="9" t="s">
        <v>36</v>
      </c>
      <c r="G49" s="13" t="s">
        <v>134</v>
      </c>
      <c r="H49" s="15"/>
      <c r="I49" s="18"/>
      <c r="J49" s="15"/>
      <c r="K49" s="9"/>
      <c r="L49" s="9">
        <f t="shared" si="3"/>
        <v>0</v>
      </c>
      <c r="M49" s="15"/>
    </row>
    <row r="50" ht="166" customHeight="1" spans="1:13">
      <c r="A50" s="9">
        <v>48</v>
      </c>
      <c r="B50" s="9" t="s">
        <v>139</v>
      </c>
      <c r="C50" s="9" t="str">
        <f t="shared" si="2"/>
        <v>=DISPIMG("ID_42F54A8DA421445DB5FA3D7ED4B05DB0",1)</v>
      </c>
      <c r="D50" s="9" t="s">
        <v>140</v>
      </c>
      <c r="E50" s="9">
        <v>1</v>
      </c>
      <c r="F50" s="9" t="s">
        <v>36</v>
      </c>
      <c r="G50" s="16" t="s">
        <v>141</v>
      </c>
      <c r="H50" s="10"/>
      <c r="I50" s="17"/>
      <c r="J50" s="10"/>
      <c r="K50" s="9"/>
      <c r="L50" s="9">
        <f t="shared" si="3"/>
        <v>0</v>
      </c>
      <c r="M50" s="10"/>
    </row>
    <row r="51" ht="166" customHeight="1" spans="1:13">
      <c r="A51" s="9">
        <v>49</v>
      </c>
      <c r="B51" s="9" t="s">
        <v>142</v>
      </c>
      <c r="C51" s="9" t="str">
        <f t="shared" si="2"/>
        <v>=DISPIMG("ID_42F54A8DA421445DB5FA3D7ED4B05DB0",1)</v>
      </c>
      <c r="D51" s="9" t="s">
        <v>143</v>
      </c>
      <c r="E51" s="9">
        <v>1</v>
      </c>
      <c r="F51" s="9" t="s">
        <v>36</v>
      </c>
      <c r="G51" s="16" t="s">
        <v>141</v>
      </c>
      <c r="H51" s="10"/>
      <c r="I51" s="17"/>
      <c r="J51" s="10"/>
      <c r="K51" s="9"/>
      <c r="L51" s="9">
        <f t="shared" si="3"/>
        <v>0</v>
      </c>
      <c r="M51" s="10"/>
    </row>
    <row r="52" ht="106" customHeight="1" spans="1:13">
      <c r="A52" s="9">
        <v>50</v>
      </c>
      <c r="B52" s="9" t="s">
        <v>144</v>
      </c>
      <c r="C52" s="9" t="str">
        <f>_xlfn.DISPIMG("ID_38ECF91ACBF647779F7BA119FA9B9D38",1)</f>
        <v>=DISPIMG("ID_38ECF91ACBF647779F7BA119FA9B9D38",1)</v>
      </c>
      <c r="D52" s="9" t="s">
        <v>145</v>
      </c>
      <c r="E52" s="9">
        <v>10</v>
      </c>
      <c r="F52" s="9" t="s">
        <v>16</v>
      </c>
      <c r="G52" s="13" t="s">
        <v>146</v>
      </c>
      <c r="H52" s="10"/>
      <c r="I52" s="17"/>
      <c r="J52" s="10"/>
      <c r="K52" s="9"/>
      <c r="L52" s="9">
        <f t="shared" si="3"/>
        <v>0</v>
      </c>
      <c r="M52" s="10"/>
    </row>
    <row r="53" ht="281" customHeight="1" spans="1:13">
      <c r="A53" s="9">
        <v>51</v>
      </c>
      <c r="B53" s="9" t="s">
        <v>147</v>
      </c>
      <c r="C53" s="9" t="str">
        <f>_xlfn.DISPIMG("ID_5E7C2D1FB0B24A2FA3D8E7FF99E1F95E",1)</f>
        <v>=DISPIMG("ID_5E7C2D1FB0B24A2FA3D8E7FF99E1F95E",1)</v>
      </c>
      <c r="D53" s="9" t="s">
        <v>39</v>
      </c>
      <c r="E53" s="9">
        <v>20</v>
      </c>
      <c r="F53" s="9" t="s">
        <v>16</v>
      </c>
      <c r="G53" s="13" t="s">
        <v>148</v>
      </c>
      <c r="H53" s="10"/>
      <c r="I53" s="17"/>
      <c r="J53" s="10"/>
      <c r="K53" s="9"/>
      <c r="L53" s="9">
        <f t="shared" si="3"/>
        <v>0</v>
      </c>
      <c r="M53" s="10"/>
    </row>
    <row r="54" s="2" customFormat="1" ht="41" customHeight="1" spans="1:13">
      <c r="A54" s="9" t="s">
        <v>149</v>
      </c>
      <c r="B54" s="9"/>
      <c r="C54" s="9"/>
      <c r="D54" s="9"/>
      <c r="E54" s="9"/>
      <c r="F54" s="9"/>
      <c r="G54" s="9"/>
      <c r="H54" s="10">
        <f>SUM(L3:L53)</f>
        <v>0</v>
      </c>
      <c r="I54" s="17"/>
      <c r="J54" s="10"/>
      <c r="K54" s="10"/>
      <c r="L54" s="10"/>
      <c r="M54" s="10"/>
    </row>
    <row r="55" s="2" customFormat="1" ht="64" customHeight="1" spans="1:13">
      <c r="A55" s="13" t="s">
        <v>150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="2" customFormat="1" spans="2:9">
      <c r="B56" s="14"/>
      <c r="I56" s="19"/>
    </row>
    <row r="57" s="2" customFormat="1" spans="2:9">
      <c r="B57" s="14"/>
      <c r="I57" s="19"/>
    </row>
  </sheetData>
  <mergeCells count="4">
    <mergeCell ref="A1:M1"/>
    <mergeCell ref="A54:G54"/>
    <mergeCell ref="H54:M54"/>
    <mergeCell ref="A55:M55"/>
  </mergeCells>
  <pageMargins left="0.196527777777778" right="0.196527777777778" top="0.196527777777778" bottom="0.196527777777778" header="0.298611111111111" footer="0.298611111111111"/>
  <pageSetup paperSize="9" scale="62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1" sqref="B4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菜 小 白。</cp:lastModifiedBy>
  <dcterms:created xsi:type="dcterms:W3CDTF">2023-05-15T11:15:00Z</dcterms:created>
  <dcterms:modified xsi:type="dcterms:W3CDTF">2026-03-30T10:15:14Z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CalculationRule">
    <vt:i4>0</vt:i4>
  </property>
  <property fmtid="{D5CDD505-2E9C-101B-9397-08002B2CF9AE}" pid="4" name="ICV">
    <vt:lpwstr>0F9B49299EB74DAABD90E7115867474F_13</vt:lpwstr>
  </property>
</Properties>
</file>